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18192" windowHeight="7236" activeTab="1"/>
  </bookViews>
  <sheets>
    <sheet name="2 т.1" sheetId="7" r:id="rId1"/>
    <sheet name="2 т.2" sheetId="8" r:id="rId2"/>
    <sheet name="2 т.3" sheetId="9" r:id="rId3"/>
    <sheet name="5" sheetId="13" r:id="rId4"/>
  </sheets>
  <definedNames>
    <definedName name="_xlnm.Print_Titles" localSheetId="0">'2 т.1'!$14:$14</definedName>
    <definedName name="_xlnm.Print_Titles" localSheetId="3">'5'!$8:$8</definedName>
  </definedNames>
  <calcPr calcId="145621"/>
</workbook>
</file>

<file path=xl/calcChain.xml><?xml version="1.0" encoding="utf-8"?>
<calcChain xmlns="http://schemas.openxmlformats.org/spreadsheetml/2006/main">
  <c r="K15" i="9" l="1"/>
  <c r="K16" i="9"/>
  <c r="K14" i="9"/>
  <c r="J15" i="9"/>
  <c r="I15" i="9"/>
  <c r="J14" i="9"/>
  <c r="I14" i="9"/>
  <c r="F16" i="9"/>
  <c r="G16" i="9"/>
  <c r="H16" i="9"/>
  <c r="I16" i="9"/>
  <c r="J16" i="9"/>
  <c r="E16" i="9"/>
  <c r="G15" i="9"/>
  <c r="H15" i="9"/>
  <c r="H14" i="9"/>
  <c r="G14" i="9"/>
  <c r="D16" i="9"/>
  <c r="C15" i="9"/>
  <c r="D15" i="9"/>
  <c r="E15" i="9"/>
  <c r="F15" i="9"/>
  <c r="E14" i="9"/>
  <c r="F14" i="9"/>
  <c r="D14" i="9"/>
  <c r="C63" i="13" l="1"/>
  <c r="C60" i="13"/>
  <c r="C59" i="13"/>
  <c r="C58" i="13"/>
  <c r="C56" i="13"/>
  <c r="C55" i="13"/>
  <c r="C54" i="13"/>
  <c r="C52" i="13"/>
  <c r="C51" i="13"/>
  <c r="C50" i="13"/>
  <c r="C47" i="13"/>
  <c r="C46" i="13"/>
  <c r="C43" i="13"/>
  <c r="C42" i="13"/>
  <c r="C39" i="13"/>
  <c r="C38" i="13"/>
  <c r="C34" i="13"/>
  <c r="C33" i="13"/>
  <c r="C30" i="13"/>
  <c r="C29" i="13"/>
  <c r="C28" i="13"/>
  <c r="C25" i="13"/>
  <c r="C24" i="13"/>
  <c r="C23" i="13"/>
  <c r="C22" i="13"/>
  <c r="C20" i="13"/>
  <c r="C19" i="13"/>
  <c r="C18" i="13"/>
  <c r="C17" i="13"/>
  <c r="C13" i="13"/>
  <c r="C12" i="13"/>
  <c r="C11" i="13"/>
  <c r="C17" i="8"/>
  <c r="E17" i="8"/>
  <c r="D17" i="8"/>
  <c r="G17" i="8"/>
  <c r="F17" i="8"/>
  <c r="J17" i="8"/>
  <c r="I17" i="8"/>
  <c r="H17" i="8"/>
  <c r="J14" i="8"/>
  <c r="I14" i="8"/>
  <c r="H14" i="8"/>
  <c r="G14" i="8"/>
  <c r="F14" i="8"/>
  <c r="E14" i="8"/>
  <c r="D14" i="8"/>
  <c r="C14" i="8"/>
  <c r="E24" i="7"/>
  <c r="D24" i="7"/>
  <c r="C24" i="7"/>
  <c r="F24" i="7"/>
  <c r="G24" i="7"/>
  <c r="H24" i="7"/>
  <c r="I24" i="7"/>
  <c r="J24" i="7"/>
  <c r="K24" i="7"/>
  <c r="K23" i="7"/>
  <c r="J23" i="7"/>
  <c r="I23" i="7"/>
  <c r="H23" i="7"/>
  <c r="G23" i="7"/>
  <c r="F23" i="7"/>
  <c r="E23" i="7"/>
  <c r="D23" i="7"/>
  <c r="C23" i="7"/>
  <c r="I18" i="7"/>
  <c r="J18" i="7"/>
  <c r="K18" i="7"/>
  <c r="I19" i="7"/>
  <c r="J19" i="7"/>
  <c r="K19" i="7"/>
  <c r="I20" i="7"/>
  <c r="J20" i="7"/>
  <c r="K20" i="7"/>
  <c r="H20" i="7"/>
  <c r="G20" i="7"/>
  <c r="F20" i="7"/>
  <c r="H19" i="7"/>
  <c r="G19" i="7"/>
  <c r="F19" i="7"/>
  <c r="E20" i="7"/>
  <c r="D20" i="7"/>
  <c r="D19" i="7"/>
  <c r="E19" i="7"/>
  <c r="G18" i="7"/>
  <c r="H18" i="7"/>
  <c r="F18" i="7"/>
  <c r="E18" i="7"/>
  <c r="D18" i="7"/>
  <c r="C20" i="7"/>
  <c r="C19" i="7"/>
  <c r="C18" i="7"/>
  <c r="K17" i="7"/>
  <c r="J17" i="7"/>
  <c r="I17" i="7"/>
  <c r="H17" i="7"/>
  <c r="G17" i="7"/>
  <c r="F17" i="7"/>
  <c r="E17" i="7"/>
  <c r="D17" i="7"/>
  <c r="C17" i="7"/>
  <c r="C48" i="13" l="1"/>
  <c r="C15" i="13"/>
  <c r="C14" i="13"/>
  <c r="L15" i="9"/>
  <c r="M15" i="9"/>
  <c r="L16" i="9"/>
  <c r="M16" i="9"/>
  <c r="M14" i="9"/>
  <c r="L14" i="9"/>
</calcChain>
</file>

<file path=xl/sharedStrings.xml><?xml version="1.0" encoding="utf-8"?>
<sst xmlns="http://schemas.openxmlformats.org/spreadsheetml/2006/main" count="239" uniqueCount="164">
  <si>
    <t>Рузского муниципального района</t>
  </si>
  <si>
    <t>Таблица 2</t>
  </si>
  <si>
    <t>Таблица 3</t>
  </si>
  <si>
    <t>Приложение № 2</t>
  </si>
  <si>
    <t>Ставки</t>
  </si>
  <si>
    <t>заработной платы (должностные оклады) педагогических</t>
  </si>
  <si>
    <t>Таблица 1</t>
  </si>
  <si>
    <t xml:space="preserve">N п/п </t>
  </si>
  <si>
    <t>от 0</t>
  </si>
  <si>
    <t>до 3</t>
  </si>
  <si>
    <t xml:space="preserve">лет  </t>
  </si>
  <si>
    <t>от 3</t>
  </si>
  <si>
    <t>до 5</t>
  </si>
  <si>
    <t>от 5</t>
  </si>
  <si>
    <t>до 10</t>
  </si>
  <si>
    <t>от 10</t>
  </si>
  <si>
    <t>до 15</t>
  </si>
  <si>
    <t>от 15</t>
  </si>
  <si>
    <t>до 20</t>
  </si>
  <si>
    <t xml:space="preserve">лет   </t>
  </si>
  <si>
    <t xml:space="preserve">II        </t>
  </si>
  <si>
    <t>квали-фика-</t>
  </si>
  <si>
    <t xml:space="preserve">кате-гория </t>
  </si>
  <si>
    <t xml:space="preserve">I         </t>
  </si>
  <si>
    <t xml:space="preserve">1.4.  </t>
  </si>
  <si>
    <t>1.4.1.</t>
  </si>
  <si>
    <t xml:space="preserve">1.5.  </t>
  </si>
  <si>
    <t>1.5.1.</t>
  </si>
  <si>
    <t xml:space="preserve">1.6.  </t>
  </si>
  <si>
    <t>1.6.1.</t>
  </si>
  <si>
    <t>1.6.2.</t>
  </si>
  <si>
    <t>1.6.3.</t>
  </si>
  <si>
    <t>1.6.4.</t>
  </si>
  <si>
    <t xml:space="preserve">2. Педагогические работники, имеющие высшее профессиональное образование с квалификацией "Бакалавр", незаконченное высшее профессиональное образование, среднее профессиональное образование:             </t>
  </si>
  <si>
    <t xml:space="preserve">2.5.  </t>
  </si>
  <si>
    <t>2.5.1.</t>
  </si>
  <si>
    <t>2.5.2.</t>
  </si>
  <si>
    <t xml:space="preserve">Должности педагогических    работников                </t>
  </si>
  <si>
    <t xml:space="preserve">Размер ставок заработной платы (должностных окладов) по квалификационным категориям, в рублях                    </t>
  </si>
  <si>
    <t xml:space="preserve">Размер ставок заработной платы (должностных окладов) по стажу   педагогической работы (работы по специальности), в рублях                  </t>
  </si>
  <si>
    <t xml:space="preserve">1. Педагогические работники, имеющие высшее профессиональное образование с квалификацией  «Дипломированный специалист» или «Магистр»:       </t>
  </si>
  <si>
    <t xml:space="preserve">ционная   </t>
  </si>
  <si>
    <t xml:space="preserve">Высшая    </t>
  </si>
  <si>
    <t>Свыше</t>
  </si>
  <si>
    <t xml:space="preserve">Преподаватель-организатор (основ безопасности            
жизнедеятельности),   руководитель физического       
воспитания                     
</t>
  </si>
  <si>
    <t xml:space="preserve">Мастер производственного  обучения, старший воспитатель, старший педагог дополнительного
образования                    
</t>
  </si>
  <si>
    <t xml:space="preserve">Учитель, учитель-дефектолог, учитель-логопед, логопед,  преподаватель, воспитатель, социаль-ный педагог, концертмейстер, музыкальный руководитель, старший вожатый, педагог-организатор, педагог дополнительного образова-ния, инструктор по труду, инструктор по физической культуре         
     </t>
  </si>
  <si>
    <t xml:space="preserve">Преподаватель (музыкальных  дисциплин, имеющий высшее  музыкальное образование)       
</t>
  </si>
  <si>
    <t xml:space="preserve">Учитель, преподаватель,  воспитатель, социаль-ный  педагог, концертмейстер,   педагог допол-нительного  образования, музыкальный       
руководитель, старший вожатый, педагог-организатор, инструктор по труду, инструктор по        
физической культуре            
    </t>
  </si>
  <si>
    <t xml:space="preserve">Преподаватель-организатор (основ безопасности            
жизнедеятельности),   руководитель физического       
воспитания, мастер  производственного обучения     
</t>
  </si>
  <si>
    <t xml:space="preserve">от 0  </t>
  </si>
  <si>
    <t xml:space="preserve">от 2  </t>
  </si>
  <si>
    <t xml:space="preserve">до 4  </t>
  </si>
  <si>
    <t xml:space="preserve">от 4  </t>
  </si>
  <si>
    <t xml:space="preserve">до 6  </t>
  </si>
  <si>
    <t xml:space="preserve">от 6  </t>
  </si>
  <si>
    <t>свыше</t>
  </si>
  <si>
    <t>10 лет</t>
  </si>
  <si>
    <t xml:space="preserve">гория </t>
  </si>
  <si>
    <t xml:space="preserve">Педагог-психолог       </t>
  </si>
  <si>
    <t xml:space="preserve">2. Педагогические работники, имеющие высшее профессиональное образование с квалификацией  «Бакалавр», незаконченное высшее профессиональное образование, среднее профессиональное образование:                                                                               </t>
  </si>
  <si>
    <t xml:space="preserve">Размер ставок заработной платы  
(должностных окладов) по        
квалификационным категориям,     в рублях                          
</t>
  </si>
  <si>
    <t xml:space="preserve">Должности              
педагогических         
работников             
</t>
  </si>
  <si>
    <t xml:space="preserve">№ п/п </t>
  </si>
  <si>
    <t xml:space="preserve">1. Педагогические работники, имеющие высшее профессиональное образование с квалификацией   «Дипломированный специалист» или «Магистр»:                                                </t>
  </si>
  <si>
    <t xml:space="preserve">квалифи-кацион-ная кате-  </t>
  </si>
  <si>
    <t xml:space="preserve">до 2    лет   </t>
  </si>
  <si>
    <t xml:space="preserve">до 4   лет   </t>
  </si>
  <si>
    <t xml:space="preserve">до 6    лет   </t>
  </si>
  <si>
    <t xml:space="preserve">до 10    лет   </t>
  </si>
  <si>
    <t xml:space="preserve">Размер ставок заработной платы    
(должностных окладов) по стажу    
педагогической работы (работы по  специальности), в рублях     
  </t>
  </si>
  <si>
    <t xml:space="preserve">№ </t>
  </si>
  <si>
    <t xml:space="preserve">п/п </t>
  </si>
  <si>
    <t>от 1</t>
  </si>
  <si>
    <t>до 2</t>
  </si>
  <si>
    <t xml:space="preserve">до 3  </t>
  </si>
  <si>
    <t xml:space="preserve">от 3  </t>
  </si>
  <si>
    <t xml:space="preserve">до 5  </t>
  </si>
  <si>
    <t xml:space="preserve">от 5  </t>
  </si>
  <si>
    <t>от 6</t>
  </si>
  <si>
    <t>до 8</t>
  </si>
  <si>
    <t>от 8</t>
  </si>
  <si>
    <t>12 лет</t>
  </si>
  <si>
    <t>-</t>
  </si>
  <si>
    <t xml:space="preserve">Инструктор-методист </t>
  </si>
  <si>
    <t>1.4.2.</t>
  </si>
  <si>
    <t>1.4.3.</t>
  </si>
  <si>
    <t xml:space="preserve">до  12 </t>
  </si>
  <si>
    <t xml:space="preserve">Методист, тьютор &lt;*&gt;
</t>
  </si>
  <si>
    <t xml:space="preserve">Размер ставок заработной платы (должностных окладов)
по стажу педагогической работы (работы по           
специальности), в рублях                             
</t>
  </si>
  <si>
    <t>квалифи-кацион-</t>
  </si>
  <si>
    <t xml:space="preserve">ная кате-гория  </t>
  </si>
  <si>
    <t>1.</t>
  </si>
  <si>
    <t xml:space="preserve">Педагогические работники, имеющие высшее профессиональное образование с квалификацией «Дипломированный специалист» или «Магистр»:                                                                                </t>
  </si>
  <si>
    <t xml:space="preserve">Должности педагогических работников   </t>
  </si>
  <si>
    <t xml:space="preserve">Старший методист, старший иструктор-методист, старший педагог дополнительного   образования           </t>
  </si>
  <si>
    <t xml:space="preserve">Размер ставок заработной платы (должностных окладов) по квалификацион-ным категориям, в рублях                        </t>
  </si>
  <si>
    <t>№ п/п</t>
  </si>
  <si>
    <t>Наименование должностей</t>
  </si>
  <si>
    <t>1.1.</t>
  </si>
  <si>
    <t>1.2.</t>
  </si>
  <si>
    <t>1.3.</t>
  </si>
  <si>
    <t>1.4.</t>
  </si>
  <si>
    <t>1.5.</t>
  </si>
  <si>
    <t>Специалисты</t>
  </si>
  <si>
    <t>2.1.</t>
  </si>
  <si>
    <t>2.2.</t>
  </si>
  <si>
    <t>I категории</t>
  </si>
  <si>
    <t>II категории</t>
  </si>
  <si>
    <t>2.3.</t>
  </si>
  <si>
    <t>2.4.</t>
  </si>
  <si>
    <t>ведущий</t>
  </si>
  <si>
    <t>2.5.</t>
  </si>
  <si>
    <t>2.6.</t>
  </si>
  <si>
    <t>2.7.</t>
  </si>
  <si>
    <t>2.8.</t>
  </si>
  <si>
    <t>2.9.</t>
  </si>
  <si>
    <t>Служащие</t>
  </si>
  <si>
    <t>3.1.</t>
  </si>
  <si>
    <t xml:space="preserve">Должност-ные оклады, (в рублях ) </t>
  </si>
  <si>
    <t>2.</t>
  </si>
  <si>
    <t>3.</t>
  </si>
  <si>
    <t>без категории</t>
  </si>
  <si>
    <t>Руководящие работники</t>
  </si>
  <si>
    <t>первой группе</t>
  </si>
  <si>
    <t>второй группе</t>
  </si>
  <si>
    <t>к другим группам</t>
  </si>
  <si>
    <t>Заведующий библиотекой учреждения, не имеющего филиалов, институтов</t>
  </si>
  <si>
    <t>Заведующий филиалом библиотеки, заведующий отделом (сектором) в библиотеке, отнесенной к группе по оплате труда руководителей:</t>
  </si>
  <si>
    <t>третьей группе</t>
  </si>
  <si>
    <t>четвертой группе</t>
  </si>
  <si>
    <t>Главный библиотекарь, главный библиограф, ученый секретарь в библиотеке, отнесенной к группе по оплате труда руководителей:</t>
  </si>
  <si>
    <t xml:space="preserve">четвертой группе </t>
  </si>
  <si>
    <t>Библиотекарь</t>
  </si>
  <si>
    <t>Лектор (экскурсовод)</t>
  </si>
  <si>
    <t>Организатор экскурсий</t>
  </si>
  <si>
    <t>Художник – постановщик</t>
  </si>
  <si>
    <t>Режиссер (дирижер, балетмейстер, хормейстер)</t>
  </si>
  <si>
    <t>Аккомпаниатор</t>
  </si>
  <si>
    <t>Культорганизатор</t>
  </si>
  <si>
    <t>Библиограф</t>
  </si>
  <si>
    <t>Смотритель музейный</t>
  </si>
  <si>
    <t>Руководитель любительского объединения, клуба по интересам</t>
  </si>
  <si>
    <t>Заведующий библиотекой (библиотечной системой) организации высшего профессионального образования и дополнительного профессионального образования (повышения квалификации) специалистов, имеющего филиалы, институты</t>
  </si>
  <si>
    <t>Заведующий библиотекой, работающий в организации, отнесенном к группе по оплате труда руководителей:</t>
  </si>
  <si>
    <t>Должностные оклады работников культуры в образовательных организациях</t>
  </si>
  <si>
    <t>&lt;*&gt; Кроме тьюторов государственных образовательных организаций высшего профессионального образования и дополнительного профессионального образования (повышения квалификации) специалистов Московской области.</t>
  </si>
  <si>
    <t>работников организаций</t>
  </si>
  <si>
    <t>13055-15595</t>
  </si>
  <si>
    <t>13055-17370</t>
  </si>
  <si>
    <t>15105-19425</t>
  </si>
  <si>
    <t xml:space="preserve">Педагогические работники организаций, кроме указанных в подразделах 1.1-1.4 раздела 1 настоящей таблицы:  
</t>
  </si>
  <si>
    <t xml:space="preserve">Педагогические работники организаций, кроме указанных в подразделах 2.1-2.4 раздела 2 настоящей таблицы:     
</t>
  </si>
  <si>
    <r>
      <t xml:space="preserve">Педагогические работники учреждений, кроме указанных в </t>
    </r>
    <r>
      <rPr>
        <b/>
        <sz val="12"/>
        <color rgb="FF0000FF"/>
        <rFont val="Times New Roman"/>
        <family val="1"/>
        <charset val="204"/>
      </rPr>
      <t>подразделах 1.1</t>
    </r>
    <r>
      <rPr>
        <b/>
        <sz val="12"/>
        <color theme="1"/>
        <rFont val="Times New Roman"/>
        <family val="1"/>
        <charset val="204"/>
      </rPr>
      <t>-</t>
    </r>
    <r>
      <rPr>
        <b/>
        <sz val="12"/>
        <color rgb="FF0000FF"/>
        <rFont val="Times New Roman"/>
        <family val="1"/>
        <charset val="204"/>
      </rPr>
      <t>1.5 раздела 1</t>
    </r>
    <r>
      <rPr>
        <b/>
        <sz val="12"/>
        <color theme="1"/>
        <rFont val="Times New Roman"/>
        <family val="1"/>
        <charset val="204"/>
      </rPr>
      <t xml:space="preserve"> настоящей   таблицы                                                                                              </t>
    </r>
  </si>
  <si>
    <r>
      <t xml:space="preserve">Педагогические работники организаций, кроме указанных в </t>
    </r>
    <r>
      <rPr>
        <b/>
        <sz val="12"/>
        <color rgb="FF0000FF"/>
        <rFont val="Times New Roman"/>
        <family val="1"/>
        <charset val="204"/>
      </rPr>
      <t>подразделах 2.1</t>
    </r>
    <r>
      <rPr>
        <b/>
        <sz val="12"/>
        <color theme="1"/>
        <rFont val="Times New Roman"/>
        <family val="1"/>
        <charset val="204"/>
      </rPr>
      <t>-</t>
    </r>
    <r>
      <rPr>
        <b/>
        <sz val="12"/>
        <color rgb="FF0000FF"/>
        <rFont val="Times New Roman"/>
        <family val="1"/>
        <charset val="204"/>
      </rPr>
      <t>2.4 раздела 2</t>
    </r>
    <r>
      <rPr>
        <b/>
        <sz val="12"/>
        <color theme="1"/>
        <rFont val="Times New Roman"/>
        <family val="1"/>
        <charset val="204"/>
      </rPr>
      <t xml:space="preserve"> настоящей  таблицы:  </t>
    </r>
  </si>
  <si>
    <t>Приложение № 1</t>
  </si>
  <si>
    <t>к Постановлению Администрации</t>
  </si>
  <si>
    <t>от ________________№_________</t>
  </si>
  <si>
    <t>Приложение № 3</t>
  </si>
  <si>
    <r>
      <t xml:space="preserve">Педагогические работники организаций, кроме указанных в </t>
    </r>
    <r>
      <rPr>
        <b/>
        <sz val="12"/>
        <color rgb="FF0000FF"/>
        <rFont val="Times New Roman"/>
        <family val="1"/>
        <charset val="204"/>
      </rPr>
      <t>подразделах 1.1</t>
    </r>
    <r>
      <rPr>
        <b/>
        <sz val="12"/>
        <color theme="1"/>
        <rFont val="Times New Roman"/>
        <family val="1"/>
        <charset val="204"/>
      </rPr>
      <t xml:space="preserve"> и </t>
    </r>
    <r>
      <rPr>
        <b/>
        <sz val="12"/>
        <color rgb="FF0000FF"/>
        <rFont val="Times New Roman"/>
        <family val="1"/>
        <charset val="204"/>
      </rPr>
      <t>1.2 раздела 1</t>
    </r>
    <r>
      <rPr>
        <b/>
        <sz val="12"/>
        <color theme="1"/>
        <rFont val="Times New Roman"/>
        <family val="1"/>
        <charset val="204"/>
      </rPr>
      <t xml:space="preserve"> настоящей таблицы: </t>
    </r>
  </si>
  <si>
    <t xml:space="preserve">к Постановлению Администрации   </t>
  </si>
  <si>
    <t xml:space="preserve">Рузского муниципального района    </t>
  </si>
  <si>
    <t>от ___________________№________</t>
  </si>
  <si>
    <t xml:space="preserve">Приложение № 4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</si>
</sst>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2" xfId="0" applyBorder="1" applyAlignment="1">
      <alignment vertical="top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1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indent="15"/>
    </xf>
    <xf numFmtId="0" fontId="0" fillId="0" borderId="4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5" fillId="0" borderId="0" xfId="0" applyFont="1"/>
    <xf numFmtId="0" fontId="4" fillId="0" borderId="0" xfId="0" applyFont="1"/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8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1" fillId="0" borderId="1" xfId="0" applyNumberFormat="1" applyFont="1" applyBorder="1" applyAlignment="1">
      <alignment vertical="center" wrapText="1"/>
    </xf>
    <xf numFmtId="1" fontId="8" fillId="0" borderId="1" xfId="0" applyNumberFormat="1" applyFont="1" applyBorder="1" applyAlignment="1">
      <alignment vertical="center" wrapText="1"/>
    </xf>
    <xf numFmtId="1" fontId="1" fillId="0" borderId="1" xfId="0" applyNumberFormat="1" applyFont="1" applyBorder="1" applyAlignment="1">
      <alignment vertical="top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1" fontId="8" fillId="0" borderId="5" xfId="0" applyNumberFormat="1" applyFont="1" applyBorder="1" applyAlignment="1">
      <alignment vertical="top" wrapText="1"/>
    </xf>
    <xf numFmtId="1" fontId="8" fillId="0" borderId="6" xfId="0" applyNumberFormat="1" applyFont="1" applyBorder="1" applyAlignment="1">
      <alignment vertical="top" wrapText="1"/>
    </xf>
    <xf numFmtId="1" fontId="8" fillId="0" borderId="7" xfId="0" applyNumberFormat="1" applyFont="1" applyBorder="1" applyAlignment="1">
      <alignment vertical="top" wrapText="1"/>
    </xf>
    <xf numFmtId="1" fontId="5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" fontId="8" fillId="0" borderId="1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H1" sqref="H1:H4"/>
    </sheetView>
  </sheetViews>
  <sheetFormatPr defaultRowHeight="14.4" x14ac:dyDescent="0.3"/>
  <cols>
    <col min="1" max="1" width="5.88671875" customWidth="1"/>
    <col min="2" max="2" width="49.6640625" customWidth="1"/>
    <col min="3" max="11" width="8.109375" style="6" customWidth="1"/>
  </cols>
  <sheetData>
    <row r="1" spans="1:15" x14ac:dyDescent="0.3">
      <c r="H1" s="48" t="s">
        <v>155</v>
      </c>
    </row>
    <row r="2" spans="1:15" ht="15.6" x14ac:dyDescent="0.3">
      <c r="A2" s="15"/>
      <c r="H2" s="48" t="s">
        <v>156</v>
      </c>
    </row>
    <row r="3" spans="1:15" ht="15.6" x14ac:dyDescent="0.3">
      <c r="A3" s="9"/>
      <c r="H3" s="48" t="s">
        <v>0</v>
      </c>
    </row>
    <row r="4" spans="1:15" ht="15.6" x14ac:dyDescent="0.3">
      <c r="A4" s="9"/>
      <c r="H4" s="48" t="s">
        <v>157</v>
      </c>
    </row>
    <row r="5" spans="1:15" x14ac:dyDescent="0.3">
      <c r="A5" s="57" t="s">
        <v>4</v>
      </c>
      <c r="B5" s="58"/>
      <c r="C5" s="58"/>
      <c r="D5" s="58"/>
      <c r="E5" s="58"/>
      <c r="F5" s="58"/>
      <c r="G5" s="58"/>
      <c r="H5" s="58"/>
      <c r="I5" s="58"/>
      <c r="J5" s="58"/>
      <c r="K5" s="58"/>
      <c r="O5" s="48"/>
    </row>
    <row r="6" spans="1:15" x14ac:dyDescent="0.3">
      <c r="A6" s="57" t="s">
        <v>5</v>
      </c>
      <c r="B6" s="58"/>
      <c r="C6" s="58"/>
      <c r="D6" s="58"/>
      <c r="E6" s="58"/>
      <c r="F6" s="58"/>
      <c r="G6" s="58"/>
      <c r="H6" s="58"/>
      <c r="I6" s="58"/>
      <c r="J6" s="58"/>
      <c r="K6" s="58"/>
      <c r="O6" s="48"/>
    </row>
    <row r="7" spans="1:15" x14ac:dyDescent="0.3">
      <c r="A7" s="57" t="s">
        <v>147</v>
      </c>
      <c r="B7" s="58"/>
      <c r="C7" s="58"/>
      <c r="D7" s="58"/>
      <c r="E7" s="58"/>
      <c r="F7" s="58"/>
      <c r="G7" s="58"/>
      <c r="H7" s="58"/>
      <c r="I7" s="58"/>
      <c r="J7" s="58"/>
      <c r="K7" s="58"/>
      <c r="O7" s="48"/>
    </row>
    <row r="8" spans="1:15" ht="18.75" customHeight="1" x14ac:dyDescent="0.3">
      <c r="K8" s="8" t="s">
        <v>6</v>
      </c>
      <c r="O8" s="48"/>
    </row>
    <row r="9" spans="1:15" ht="79.5" customHeight="1" x14ac:dyDescent="0.3">
      <c r="A9" s="54" t="s">
        <v>7</v>
      </c>
      <c r="B9" s="4" t="s">
        <v>37</v>
      </c>
      <c r="C9" s="56" t="s">
        <v>39</v>
      </c>
      <c r="D9" s="56"/>
      <c r="E9" s="56"/>
      <c r="F9" s="56"/>
      <c r="G9" s="56"/>
      <c r="H9" s="56"/>
      <c r="I9" s="56" t="s">
        <v>38</v>
      </c>
      <c r="J9" s="56"/>
      <c r="K9" s="56"/>
    </row>
    <row r="10" spans="1:15" ht="20.25" customHeight="1" x14ac:dyDescent="0.3">
      <c r="A10" s="55"/>
      <c r="B10" s="16"/>
      <c r="C10" s="18" t="s">
        <v>8</v>
      </c>
      <c r="D10" s="18" t="s">
        <v>11</v>
      </c>
      <c r="E10" s="18" t="s">
        <v>13</v>
      </c>
      <c r="F10" s="19" t="s">
        <v>15</v>
      </c>
      <c r="G10" s="18" t="s">
        <v>17</v>
      </c>
      <c r="H10" s="19" t="s">
        <v>43</v>
      </c>
      <c r="I10" s="18" t="s">
        <v>20</v>
      </c>
      <c r="J10" s="19" t="s">
        <v>23</v>
      </c>
      <c r="K10" s="18" t="s">
        <v>42</v>
      </c>
    </row>
    <row r="11" spans="1:15" ht="27" customHeight="1" x14ac:dyDescent="0.3">
      <c r="A11" s="55"/>
      <c r="B11" s="16"/>
      <c r="C11" s="20" t="s">
        <v>9</v>
      </c>
      <c r="D11" s="20" t="s">
        <v>12</v>
      </c>
      <c r="E11" s="20" t="s">
        <v>14</v>
      </c>
      <c r="F11" s="19" t="s">
        <v>16</v>
      </c>
      <c r="G11" s="20" t="s">
        <v>18</v>
      </c>
      <c r="H11" s="19">
        <v>20</v>
      </c>
      <c r="I11" s="21" t="s">
        <v>21</v>
      </c>
      <c r="J11" s="21" t="s">
        <v>21</v>
      </c>
      <c r="K11" s="21" t="s">
        <v>21</v>
      </c>
    </row>
    <row r="12" spans="1:15" ht="17.25" customHeight="1" x14ac:dyDescent="0.3">
      <c r="A12" s="55"/>
      <c r="B12" s="16"/>
      <c r="C12" s="20" t="s">
        <v>10</v>
      </c>
      <c r="D12" s="20" t="s">
        <v>10</v>
      </c>
      <c r="E12" s="20" t="s">
        <v>10</v>
      </c>
      <c r="F12" s="19" t="s">
        <v>10</v>
      </c>
      <c r="G12" s="20" t="s">
        <v>19</v>
      </c>
      <c r="H12" s="19" t="s">
        <v>10</v>
      </c>
      <c r="I12" s="21" t="s">
        <v>41</v>
      </c>
      <c r="J12" s="21" t="s">
        <v>41</v>
      </c>
      <c r="K12" s="21" t="s">
        <v>41</v>
      </c>
    </row>
    <row r="13" spans="1:15" ht="28.5" customHeight="1" x14ac:dyDescent="0.3">
      <c r="A13" s="55"/>
      <c r="B13" s="16"/>
      <c r="C13" s="23"/>
      <c r="D13" s="23"/>
      <c r="E13" s="23"/>
      <c r="F13" s="24"/>
      <c r="G13" s="23"/>
      <c r="H13" s="24"/>
      <c r="I13" s="21" t="s">
        <v>22</v>
      </c>
      <c r="J13" s="22" t="s">
        <v>22</v>
      </c>
      <c r="K13" s="21" t="s">
        <v>22</v>
      </c>
    </row>
    <row r="14" spans="1:15" s="6" customFormat="1" ht="15.75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  <c r="J14" s="1">
        <v>10</v>
      </c>
      <c r="K14" s="1">
        <v>11</v>
      </c>
    </row>
    <row r="15" spans="1:15" ht="36" customHeight="1" x14ac:dyDescent="0.3">
      <c r="A15" s="59" t="s">
        <v>40</v>
      </c>
      <c r="B15" s="60"/>
      <c r="C15" s="60"/>
      <c r="D15" s="60"/>
      <c r="E15" s="60"/>
      <c r="F15" s="60"/>
      <c r="G15" s="60"/>
      <c r="H15" s="60"/>
      <c r="I15" s="60"/>
      <c r="J15" s="60"/>
      <c r="K15" s="61"/>
    </row>
    <row r="16" spans="1:15" s="25" customFormat="1" ht="21.75" customHeight="1" x14ac:dyDescent="0.3">
      <c r="A16" s="29" t="s">
        <v>28</v>
      </c>
      <c r="B16" s="53" t="s">
        <v>153</v>
      </c>
      <c r="C16" s="53"/>
      <c r="D16" s="53"/>
      <c r="E16" s="53"/>
      <c r="F16" s="53"/>
      <c r="G16" s="53"/>
      <c r="H16" s="53"/>
      <c r="I16" s="53"/>
      <c r="J16" s="53"/>
      <c r="K16" s="53"/>
    </row>
    <row r="17" spans="1:12" ht="111.75" customHeight="1" x14ac:dyDescent="0.3">
      <c r="A17" s="49" t="s">
        <v>29</v>
      </c>
      <c r="B17" s="51" t="s">
        <v>46</v>
      </c>
      <c r="C17" s="52">
        <f>(100*1.2+1.2*11300)*1.15+3</f>
        <v>15734.999999999998</v>
      </c>
      <c r="D17" s="52">
        <f>(100*1.2+1.2*12585)*1.15+5</f>
        <v>17510.3</v>
      </c>
      <c r="E17" s="52">
        <f>(100*1.2+1.2*13705)*1.15+9</f>
        <v>19059.899999999998</v>
      </c>
      <c r="F17" s="52">
        <f>(100*1.2+1.2*14075)*1.15+3</f>
        <v>19564.5</v>
      </c>
      <c r="G17" s="52">
        <f>(100*1.2+1.2*14440)*1.15+5</f>
        <v>20070.199999999997</v>
      </c>
      <c r="H17" s="52">
        <f>(100*1.2+1.2*14995)*1.15+4</f>
        <v>20835.099999999999</v>
      </c>
      <c r="I17" s="52">
        <f>(100*1.2+1.2*14995)*1.15+4</f>
        <v>20835.099999999999</v>
      </c>
      <c r="J17" s="52">
        <f>(100*1.2+1.2*16480)*1.15+5</f>
        <v>22885.399999999998</v>
      </c>
      <c r="K17" s="52">
        <f>(100*1.2+1.2*17585)*1.15+5</f>
        <v>24410.3</v>
      </c>
      <c r="L17" s="26"/>
    </row>
    <row r="18" spans="1:12" s="27" customFormat="1" ht="48.75" customHeight="1" x14ac:dyDescent="0.3">
      <c r="A18" s="51" t="s">
        <v>30</v>
      </c>
      <c r="B18" s="51" t="s">
        <v>44</v>
      </c>
      <c r="C18" s="52">
        <f t="shared" ref="C18:D20" si="0">(100*1.2+1.2*12585)*1.15+5</f>
        <v>17510.3</v>
      </c>
      <c r="D18" s="52">
        <f>(100*1.2+1.2*13705)*1.15+9</f>
        <v>19059.899999999998</v>
      </c>
      <c r="E18" s="52">
        <f>(100*1.2+1.2*14075)*1.15+3</f>
        <v>19564.5</v>
      </c>
      <c r="F18" s="52">
        <f>(100*1.2+1.2*14440)*1.15+5</f>
        <v>20070.199999999997</v>
      </c>
      <c r="G18" s="52">
        <f t="shared" ref="G18:H18" si="1">(100*1.2+1.2*14440)*1.15+5</f>
        <v>20070.199999999997</v>
      </c>
      <c r="H18" s="52">
        <f t="shared" si="1"/>
        <v>20070.199999999997</v>
      </c>
      <c r="I18" s="52">
        <f t="shared" ref="I18:I20" si="2">(100*1.2+1.2*14995)*1.15+4</f>
        <v>20835.099999999999</v>
      </c>
      <c r="J18" s="52">
        <f t="shared" ref="J18:J20" si="3">(100*1.2+1.2*16480)*1.15+5</f>
        <v>22885.399999999998</v>
      </c>
      <c r="K18" s="52">
        <f t="shared" ref="K18:K20" si="4">(100*1.2+1.2*17585)*1.15+5</f>
        <v>24410.3</v>
      </c>
      <c r="L18" s="28"/>
    </row>
    <row r="19" spans="1:12" ht="50.25" customHeight="1" x14ac:dyDescent="0.3">
      <c r="A19" s="49" t="s">
        <v>31</v>
      </c>
      <c r="B19" s="51" t="s">
        <v>45</v>
      </c>
      <c r="C19" s="52">
        <f t="shared" si="0"/>
        <v>17510.3</v>
      </c>
      <c r="D19" s="52">
        <f>(100*1.2+1.2*13705)*1.15+9</f>
        <v>19059.899999999998</v>
      </c>
      <c r="E19" s="52">
        <f>(100*1.2+1.2*14075)*1.15+3</f>
        <v>19564.5</v>
      </c>
      <c r="F19" s="52">
        <f t="shared" ref="F19:H20" si="5">(100*1.2+1.2*14995)*1.15+4</f>
        <v>20835.099999999999</v>
      </c>
      <c r="G19" s="52">
        <f t="shared" si="5"/>
        <v>20835.099999999999</v>
      </c>
      <c r="H19" s="52">
        <f t="shared" si="5"/>
        <v>20835.099999999999</v>
      </c>
      <c r="I19" s="52">
        <f t="shared" si="2"/>
        <v>20835.099999999999</v>
      </c>
      <c r="J19" s="52">
        <f t="shared" si="3"/>
        <v>22885.399999999998</v>
      </c>
      <c r="K19" s="52">
        <f t="shared" si="4"/>
        <v>24410.3</v>
      </c>
      <c r="L19" s="26"/>
    </row>
    <row r="20" spans="1:12" ht="34.5" customHeight="1" x14ac:dyDescent="0.3">
      <c r="A20" s="49" t="s">
        <v>32</v>
      </c>
      <c r="B20" s="51" t="s">
        <v>47</v>
      </c>
      <c r="C20" s="52">
        <f>(100*1.2+1.2*11300)*1.15+3</f>
        <v>15734.999999999998</v>
      </c>
      <c r="D20" s="52">
        <f t="shared" si="0"/>
        <v>17510.3</v>
      </c>
      <c r="E20" s="52">
        <f>(100*1.2+1.2*14440)*1.15+5</f>
        <v>20070.199999999997</v>
      </c>
      <c r="F20" s="52">
        <f t="shared" si="5"/>
        <v>20835.099999999999</v>
      </c>
      <c r="G20" s="52">
        <f t="shared" si="5"/>
        <v>20835.099999999999</v>
      </c>
      <c r="H20" s="52">
        <f t="shared" si="5"/>
        <v>20835.099999999999</v>
      </c>
      <c r="I20" s="52">
        <f t="shared" si="2"/>
        <v>20835.099999999999</v>
      </c>
      <c r="J20" s="52">
        <f t="shared" si="3"/>
        <v>22885.399999999998</v>
      </c>
      <c r="K20" s="52">
        <f t="shared" si="4"/>
        <v>24410.3</v>
      </c>
      <c r="L20" s="26"/>
    </row>
    <row r="21" spans="1:12" s="25" customFormat="1" ht="36.75" customHeight="1" x14ac:dyDescent="0.3">
      <c r="A21" s="53" t="s">
        <v>33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2" s="25" customFormat="1" ht="31.5" customHeight="1" x14ac:dyDescent="0.3">
      <c r="A22" s="50" t="s">
        <v>34</v>
      </c>
      <c r="B22" s="53" t="s">
        <v>154</v>
      </c>
      <c r="C22" s="53"/>
      <c r="D22" s="53"/>
      <c r="E22" s="53"/>
      <c r="F22" s="53"/>
      <c r="G22" s="53"/>
      <c r="H22" s="53"/>
      <c r="I22" s="53"/>
      <c r="J22" s="53"/>
      <c r="K22" s="53"/>
    </row>
    <row r="23" spans="1:12" ht="98.25" customHeight="1" x14ac:dyDescent="0.3">
      <c r="A23" s="49" t="s">
        <v>35</v>
      </c>
      <c r="B23" s="51" t="s">
        <v>48</v>
      </c>
      <c r="C23" s="52">
        <f>(100*1.2+1.2*10375)*1.15+4</f>
        <v>14459.499999999998</v>
      </c>
      <c r="D23" s="52">
        <f>(100*1.2+1.2*11300)*1.15+3</f>
        <v>15734.999999999998</v>
      </c>
      <c r="E23" s="52">
        <f>(100*1.2+1.2*12585)*1.15+5</f>
        <v>17510.3</v>
      </c>
      <c r="F23" s="52">
        <f>(100*1.2+1.2*13705)*1.15+9</f>
        <v>19059.899999999998</v>
      </c>
      <c r="G23" s="52">
        <f>(100*1.2+1.2*14075)*1.15+3</f>
        <v>19564.5</v>
      </c>
      <c r="H23" s="52">
        <f>(100*1.2+1.2*14075)*1.15+3</f>
        <v>19564.5</v>
      </c>
      <c r="I23" s="52">
        <f>(100*1.2+1.2*14995)*1.15+4</f>
        <v>20835.099999999999</v>
      </c>
      <c r="J23" s="52">
        <f>(100*1.2+1.2*16480)*1.15+5</f>
        <v>22885.399999999998</v>
      </c>
      <c r="K23" s="52">
        <f>(100*1.2+1.2*17585)*1.15+5</f>
        <v>24410.3</v>
      </c>
      <c r="L23" s="26"/>
    </row>
    <row r="24" spans="1:12" ht="48" customHeight="1" x14ac:dyDescent="0.3">
      <c r="A24" s="49" t="s">
        <v>36</v>
      </c>
      <c r="B24" s="51" t="s">
        <v>49</v>
      </c>
      <c r="C24" s="52">
        <f>(100*1.2+1.2*11300)*1.15+3</f>
        <v>15734.999999999998</v>
      </c>
      <c r="D24" s="52">
        <f>(100*1.2+1.2*12585)*1.15+5</f>
        <v>17510.3</v>
      </c>
      <c r="E24" s="52">
        <f>(100*1.2+1.2*13705)*1.15+9</f>
        <v>19059.899999999998</v>
      </c>
      <c r="F24" s="52">
        <f>(100*1.2+1.2*14075)*1.15+3</f>
        <v>19564.5</v>
      </c>
      <c r="G24" s="52">
        <f>(100*1.2+1.2*14075)*1.15+3</f>
        <v>19564.5</v>
      </c>
      <c r="H24" s="52">
        <f>(100*1.2+1.2*14075)*1.15+3</f>
        <v>19564.5</v>
      </c>
      <c r="I24" s="52">
        <f>(100*1.2+1.2*14995)*1.15+4</f>
        <v>20835.099999999999</v>
      </c>
      <c r="J24" s="52">
        <f>(100*1.2+1.2*16480)*1.15+5</f>
        <v>22885.399999999998</v>
      </c>
      <c r="K24" s="52">
        <f>(100*1.2+1.2*17585)*1.15+5</f>
        <v>24410.3</v>
      </c>
      <c r="L24" s="26"/>
    </row>
    <row r="25" spans="1:12" ht="15.6" x14ac:dyDescent="0.3">
      <c r="A25" s="8"/>
    </row>
    <row r="26" spans="1:12" ht="15.6" x14ac:dyDescent="0.3">
      <c r="A26" s="8"/>
    </row>
    <row r="27" spans="1:12" ht="15.6" x14ac:dyDescent="0.3">
      <c r="A27" s="8"/>
    </row>
    <row r="28" spans="1:12" ht="15.6" x14ac:dyDescent="0.3">
      <c r="A28" s="8"/>
    </row>
    <row r="29" spans="1:12" ht="15.6" x14ac:dyDescent="0.3">
      <c r="A29" s="8"/>
    </row>
    <row r="30" spans="1:12" ht="15.6" x14ac:dyDescent="0.3">
      <c r="A30" s="8"/>
    </row>
    <row r="31" spans="1:12" ht="15.6" x14ac:dyDescent="0.3">
      <c r="A31" s="8"/>
    </row>
    <row r="32" spans="1:12" ht="15.6" x14ac:dyDescent="0.3">
      <c r="A32" s="8"/>
    </row>
    <row r="33" spans="1:1" ht="15.6" x14ac:dyDescent="0.3">
      <c r="A33" s="8"/>
    </row>
    <row r="34" spans="1:1" ht="15.6" x14ac:dyDescent="0.3">
      <c r="A34" s="8"/>
    </row>
    <row r="35" spans="1:1" ht="15.6" x14ac:dyDescent="0.3">
      <c r="A35" s="8"/>
    </row>
  </sheetData>
  <mergeCells count="10">
    <mergeCell ref="A5:K5"/>
    <mergeCell ref="A6:K6"/>
    <mergeCell ref="A7:K7"/>
    <mergeCell ref="A15:K15"/>
    <mergeCell ref="B16:K16"/>
    <mergeCell ref="B22:K22"/>
    <mergeCell ref="A21:K21"/>
    <mergeCell ref="A9:A13"/>
    <mergeCell ref="C9:H9"/>
    <mergeCell ref="I9:K9"/>
  </mergeCells>
  <pageMargins left="0.70866141732283472" right="0.70866141732283472" top="0.74803149606299213" bottom="0.35433070866141736" header="0.31496062992125984" footer="0.31496062992125984"/>
  <pageSetup paperSize="9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A4" workbookViewId="0">
      <selection activeCell="L15" sqref="L15"/>
    </sheetView>
  </sheetViews>
  <sheetFormatPr defaultRowHeight="14.4" x14ac:dyDescent="0.3"/>
  <cols>
    <col min="1" max="1" width="5.88671875" customWidth="1"/>
    <col min="2" max="2" width="18" customWidth="1"/>
    <col min="3" max="7" width="8.44140625" customWidth="1"/>
    <col min="8" max="10" width="9.5546875" bestFit="1" customWidth="1"/>
  </cols>
  <sheetData>
    <row r="1" spans="1:10" x14ac:dyDescent="0.3">
      <c r="G1" s="48" t="s">
        <v>3</v>
      </c>
    </row>
    <row r="2" spans="1:10" x14ac:dyDescent="0.3">
      <c r="G2" s="48" t="s">
        <v>156</v>
      </c>
    </row>
    <row r="3" spans="1:10" x14ac:dyDescent="0.3">
      <c r="G3" s="48" t="s">
        <v>0</v>
      </c>
    </row>
    <row r="4" spans="1:10" x14ac:dyDescent="0.3">
      <c r="G4" s="48" t="s">
        <v>157</v>
      </c>
    </row>
    <row r="5" spans="1:10" ht="15" x14ac:dyDescent="0.25"/>
    <row r="6" spans="1:10" ht="25.5" customHeight="1" x14ac:dyDescent="0.3">
      <c r="J6" s="8" t="s">
        <v>1</v>
      </c>
    </row>
    <row r="7" spans="1:10" ht="62.4" x14ac:dyDescent="0.3">
      <c r="A7" s="4" t="s">
        <v>63</v>
      </c>
      <c r="B7" s="4" t="s">
        <v>62</v>
      </c>
      <c r="C7" s="66" t="s">
        <v>70</v>
      </c>
      <c r="D7" s="66"/>
      <c r="E7" s="66"/>
      <c r="F7" s="66"/>
      <c r="G7" s="66" t="s">
        <v>61</v>
      </c>
      <c r="H7" s="66"/>
      <c r="I7" s="66"/>
      <c r="J7" s="66"/>
    </row>
    <row r="8" spans="1:10" ht="15.6" x14ac:dyDescent="0.3">
      <c r="A8" s="16"/>
      <c r="B8" s="16"/>
      <c r="C8" s="12" t="s">
        <v>50</v>
      </c>
      <c r="D8" s="4" t="s">
        <v>51</v>
      </c>
      <c r="E8" s="12" t="s">
        <v>53</v>
      </c>
      <c r="F8" s="4" t="s">
        <v>55</v>
      </c>
      <c r="G8" s="12" t="s">
        <v>56</v>
      </c>
      <c r="H8" s="4" t="s">
        <v>20</v>
      </c>
      <c r="I8" s="12" t="s">
        <v>23</v>
      </c>
      <c r="J8" s="4" t="s">
        <v>42</v>
      </c>
    </row>
    <row r="9" spans="1:10" ht="46.8" x14ac:dyDescent="0.3">
      <c r="A9" s="16"/>
      <c r="B9" s="16"/>
      <c r="C9" s="12" t="s">
        <v>66</v>
      </c>
      <c r="D9" s="5" t="s">
        <v>67</v>
      </c>
      <c r="E9" s="12" t="s">
        <v>68</v>
      </c>
      <c r="F9" s="5" t="s">
        <v>69</v>
      </c>
      <c r="G9" s="12" t="s">
        <v>57</v>
      </c>
      <c r="H9" s="5" t="s">
        <v>65</v>
      </c>
      <c r="I9" s="12" t="s">
        <v>65</v>
      </c>
      <c r="J9" s="5" t="s">
        <v>65</v>
      </c>
    </row>
    <row r="10" spans="1:10" ht="15.6" x14ac:dyDescent="0.3">
      <c r="A10" s="16"/>
      <c r="B10" s="16"/>
      <c r="C10" s="12"/>
      <c r="D10" s="2"/>
      <c r="E10" s="12"/>
      <c r="F10" s="2"/>
      <c r="G10" s="17"/>
      <c r="H10" s="2" t="s">
        <v>58</v>
      </c>
      <c r="I10" s="12" t="s">
        <v>58</v>
      </c>
      <c r="J10" s="2" t="s">
        <v>58</v>
      </c>
    </row>
    <row r="11" spans="1:10" s="6" customFormat="1" ht="15.75" x14ac:dyDescent="0.25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  <c r="J11" s="1">
        <v>10</v>
      </c>
    </row>
    <row r="12" spans="1:10" s="25" customFormat="1" ht="31.5" customHeight="1" x14ac:dyDescent="0.3">
      <c r="A12" s="67" t="s">
        <v>64</v>
      </c>
      <c r="B12" s="67"/>
      <c r="C12" s="67"/>
      <c r="D12" s="67"/>
      <c r="E12" s="67"/>
      <c r="F12" s="67"/>
      <c r="G12" s="67"/>
      <c r="H12" s="67"/>
      <c r="I12" s="67"/>
      <c r="J12" s="67"/>
    </row>
    <row r="13" spans="1:10" s="25" customFormat="1" ht="36.75" customHeight="1" x14ac:dyDescent="0.3">
      <c r="A13" s="44" t="s">
        <v>26</v>
      </c>
      <c r="B13" s="76" t="s">
        <v>151</v>
      </c>
      <c r="C13" s="76"/>
      <c r="D13" s="76"/>
      <c r="E13" s="76"/>
      <c r="F13" s="76"/>
      <c r="G13" s="76"/>
      <c r="H13" s="76"/>
      <c r="I13" s="76"/>
      <c r="J13" s="76"/>
    </row>
    <row r="14" spans="1:10" ht="31.2" x14ac:dyDescent="0.3">
      <c r="A14" s="49" t="s">
        <v>27</v>
      </c>
      <c r="B14" s="49" t="s">
        <v>59</v>
      </c>
      <c r="C14" s="46">
        <f>(100*1.2+1.2*11300)*1.15+3</f>
        <v>15734.999999999998</v>
      </c>
      <c r="D14" s="46">
        <f>(100*1.2+1.2*12585)*1.15+5</f>
        <v>17510.3</v>
      </c>
      <c r="E14" s="46">
        <f>(100*1.2+1.2*13705)*1.15+9</f>
        <v>19059.899999999998</v>
      </c>
      <c r="F14" s="46">
        <f>(100*1.2+1.2*14075)*1.15+3</f>
        <v>19564.5</v>
      </c>
      <c r="G14" s="46">
        <f>(100*1.2+1.2*14995)*1.15+4</f>
        <v>20835.099999999999</v>
      </c>
      <c r="H14" s="46">
        <f>(100*1.2+1.2*14995)*1.15+4</f>
        <v>20835.099999999999</v>
      </c>
      <c r="I14" s="46">
        <f>(100*1.2+1.2*16480)*1.15+5</f>
        <v>22885.399999999998</v>
      </c>
      <c r="J14" s="46">
        <f>(100*1.2+1.2*17585)*1.15+5</f>
        <v>24410.3</v>
      </c>
    </row>
    <row r="15" spans="1:10" s="25" customFormat="1" ht="47.25" customHeight="1" x14ac:dyDescent="0.3">
      <c r="A15" s="53" t="s">
        <v>60</v>
      </c>
      <c r="B15" s="65"/>
      <c r="C15" s="65"/>
      <c r="D15" s="65"/>
      <c r="E15" s="65"/>
      <c r="F15" s="65"/>
      <c r="G15" s="65"/>
      <c r="H15" s="65"/>
      <c r="I15" s="65"/>
      <c r="J15" s="65"/>
    </row>
    <row r="16" spans="1:10" s="25" customFormat="1" ht="31.5" customHeight="1" x14ac:dyDescent="0.3">
      <c r="A16" s="50" t="s">
        <v>34</v>
      </c>
      <c r="B16" s="62" t="s">
        <v>152</v>
      </c>
      <c r="C16" s="63"/>
      <c r="D16" s="63"/>
      <c r="E16" s="63"/>
      <c r="F16" s="63"/>
      <c r="G16" s="63"/>
      <c r="H16" s="63"/>
      <c r="I16" s="63"/>
      <c r="J16" s="64"/>
    </row>
    <row r="17" spans="1:10" ht="31.2" x14ac:dyDescent="0.3">
      <c r="A17" s="49" t="s">
        <v>35</v>
      </c>
      <c r="B17" s="49" t="s">
        <v>59</v>
      </c>
      <c r="C17" s="46">
        <f>(100*1.2+1.2*10375)*1.15+4</f>
        <v>14459.499999999998</v>
      </c>
      <c r="D17" s="46">
        <f>(100*1.2+1.2*11300)*1.15+3</f>
        <v>15734.999999999998</v>
      </c>
      <c r="E17" s="46">
        <f>(100*1.2+1.2*12585)*1.15+5</f>
        <v>17510.3</v>
      </c>
      <c r="F17" s="46">
        <f t="shared" ref="F17:G17" si="0">(100*1.2+1.2*13705)*1.15+9</f>
        <v>19059.899999999998</v>
      </c>
      <c r="G17" s="46">
        <f t="shared" si="0"/>
        <v>19059.899999999998</v>
      </c>
      <c r="H17" s="46">
        <f>(100*1.2+1.2*14995)*1.15+4</f>
        <v>20835.099999999999</v>
      </c>
      <c r="I17" s="46">
        <f>(100*1.2+1.2*16480)*1.15+5</f>
        <v>22885.399999999998</v>
      </c>
      <c r="J17" s="46">
        <f>(100*1.2+1.2*17585)*1.15+5</f>
        <v>24410.3</v>
      </c>
    </row>
  </sheetData>
  <mergeCells count="6">
    <mergeCell ref="B16:J16"/>
    <mergeCell ref="A15:J15"/>
    <mergeCell ref="B13:J13"/>
    <mergeCell ref="C7:F7"/>
    <mergeCell ref="G7:J7"/>
    <mergeCell ref="A12:J12"/>
  </mergeCells>
  <pageMargins left="0.51181102362204722" right="0.11811023622047245" top="0.74803149606299213" bottom="0.35433070866141736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H1" sqref="H1:H4"/>
    </sheetView>
  </sheetViews>
  <sheetFormatPr defaultRowHeight="14.4" x14ac:dyDescent="0.3"/>
  <cols>
    <col min="1" max="1" width="5.88671875" customWidth="1"/>
    <col min="2" max="2" width="39.33203125" customWidth="1"/>
    <col min="3" max="3" width="7.44140625" customWidth="1"/>
    <col min="4" max="10" width="8" customWidth="1"/>
    <col min="11" max="13" width="8.6640625" customWidth="1"/>
  </cols>
  <sheetData>
    <row r="1" spans="1:13" x14ac:dyDescent="0.3">
      <c r="J1" s="48" t="s">
        <v>158</v>
      </c>
    </row>
    <row r="2" spans="1:13" x14ac:dyDescent="0.3">
      <c r="J2" s="48" t="s">
        <v>156</v>
      </c>
    </row>
    <row r="3" spans="1:13" x14ac:dyDescent="0.3">
      <c r="J3" s="48" t="s">
        <v>0</v>
      </c>
    </row>
    <row r="4" spans="1:13" x14ac:dyDescent="0.3">
      <c r="J4" s="48" t="s">
        <v>157</v>
      </c>
    </row>
    <row r="5" spans="1:13" ht="15" x14ac:dyDescent="0.25"/>
    <row r="6" spans="1:13" ht="15.6" x14ac:dyDescent="0.3">
      <c r="M6" s="8" t="s">
        <v>2</v>
      </c>
    </row>
    <row r="7" spans="1:13" ht="60.75" customHeight="1" x14ac:dyDescent="0.3">
      <c r="A7" s="4" t="s">
        <v>71</v>
      </c>
      <c r="B7" s="54" t="s">
        <v>94</v>
      </c>
      <c r="C7" s="68" t="s">
        <v>89</v>
      </c>
      <c r="D7" s="69"/>
      <c r="E7" s="69"/>
      <c r="F7" s="69"/>
      <c r="G7" s="69"/>
      <c r="H7" s="69"/>
      <c r="I7" s="69"/>
      <c r="J7" s="70"/>
      <c r="K7" s="71" t="s">
        <v>96</v>
      </c>
      <c r="L7" s="72"/>
      <c r="M7" s="73"/>
    </row>
    <row r="8" spans="1:13" ht="15.6" x14ac:dyDescent="0.3">
      <c r="A8" s="5" t="s">
        <v>72</v>
      </c>
      <c r="B8" s="55"/>
      <c r="C8" s="12" t="s">
        <v>73</v>
      </c>
      <c r="D8" s="5" t="s">
        <v>51</v>
      </c>
      <c r="E8" s="12" t="s">
        <v>76</v>
      </c>
      <c r="F8" s="5" t="s">
        <v>53</v>
      </c>
      <c r="G8" s="12" t="s">
        <v>78</v>
      </c>
      <c r="H8" s="5" t="s">
        <v>79</v>
      </c>
      <c r="I8" s="12" t="s">
        <v>81</v>
      </c>
      <c r="J8" s="5" t="s">
        <v>43</v>
      </c>
      <c r="K8" s="12" t="s">
        <v>20</v>
      </c>
      <c r="L8" s="5" t="s">
        <v>23</v>
      </c>
      <c r="M8" s="5" t="s">
        <v>42</v>
      </c>
    </row>
    <row r="9" spans="1:13" ht="26.25" customHeight="1" x14ac:dyDescent="0.3">
      <c r="A9" s="16"/>
      <c r="B9" s="55"/>
      <c r="C9" s="12" t="s">
        <v>74</v>
      </c>
      <c r="D9" s="5" t="s">
        <v>75</v>
      </c>
      <c r="E9" s="12" t="s">
        <v>52</v>
      </c>
      <c r="F9" s="5" t="s">
        <v>77</v>
      </c>
      <c r="G9" s="12" t="s">
        <v>54</v>
      </c>
      <c r="H9" s="5" t="s">
        <v>80</v>
      </c>
      <c r="I9" s="12" t="s">
        <v>87</v>
      </c>
      <c r="J9" s="5" t="s">
        <v>82</v>
      </c>
      <c r="K9" s="30" t="s">
        <v>90</v>
      </c>
      <c r="L9" s="31" t="s">
        <v>90</v>
      </c>
      <c r="M9" s="31" t="s">
        <v>90</v>
      </c>
    </row>
    <row r="10" spans="1:13" ht="26.25" customHeight="1" x14ac:dyDescent="0.3">
      <c r="A10" s="16"/>
      <c r="B10" s="55"/>
      <c r="C10" s="12" t="s">
        <v>10</v>
      </c>
      <c r="D10" s="2" t="s">
        <v>19</v>
      </c>
      <c r="E10" s="12" t="s">
        <v>19</v>
      </c>
      <c r="F10" s="2" t="s">
        <v>19</v>
      </c>
      <c r="G10" s="12" t="s">
        <v>19</v>
      </c>
      <c r="H10" s="2" t="s">
        <v>10</v>
      </c>
      <c r="I10" s="12" t="s">
        <v>10</v>
      </c>
      <c r="J10" s="11"/>
      <c r="K10" s="30" t="s">
        <v>91</v>
      </c>
      <c r="L10" s="32" t="s">
        <v>91</v>
      </c>
      <c r="M10" s="32" t="s">
        <v>91</v>
      </c>
    </row>
    <row r="11" spans="1:13" s="6" customFormat="1" ht="15.75" x14ac:dyDescent="0.25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  <c r="J11" s="1">
        <v>10</v>
      </c>
      <c r="K11" s="1">
        <v>11</v>
      </c>
      <c r="L11" s="1">
        <v>12</v>
      </c>
      <c r="M11" s="1">
        <v>13</v>
      </c>
    </row>
    <row r="12" spans="1:13" s="25" customFormat="1" ht="31.5" customHeight="1" x14ac:dyDescent="0.3">
      <c r="A12" s="29" t="s">
        <v>92</v>
      </c>
      <c r="B12" s="67" t="s">
        <v>93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</row>
    <row r="13" spans="1:13" s="25" customFormat="1" ht="25.5" customHeight="1" x14ac:dyDescent="0.3">
      <c r="A13" s="29" t="s">
        <v>24</v>
      </c>
      <c r="B13" s="67" t="s">
        <v>159</v>
      </c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</row>
    <row r="14" spans="1:13" ht="39" customHeight="1" x14ac:dyDescent="0.3">
      <c r="A14" s="3" t="s">
        <v>25</v>
      </c>
      <c r="B14" s="7" t="s">
        <v>88</v>
      </c>
      <c r="C14" s="47" t="s">
        <v>83</v>
      </c>
      <c r="D14" s="47">
        <f>(100*1.2+1.2*11300)*1.15+3</f>
        <v>15734.999999999998</v>
      </c>
      <c r="E14" s="47">
        <f t="shared" ref="E14:F15" si="0">(100*1.2+1.2*11300)*1.15+3</f>
        <v>15734.999999999998</v>
      </c>
      <c r="F14" s="47">
        <f t="shared" si="0"/>
        <v>15734.999999999998</v>
      </c>
      <c r="G14" s="47">
        <f>100*1.2+1.2*12585+3</f>
        <v>15225</v>
      </c>
      <c r="H14" s="47">
        <f>100*1.2+1.2*12585+3</f>
        <v>15225</v>
      </c>
      <c r="I14" s="47">
        <f t="shared" ref="I14:I15" si="1">(100*1.2+1.2*13705)*1.15+4</f>
        <v>19054.899999999998</v>
      </c>
      <c r="J14" s="47">
        <f t="shared" ref="J14:J15" si="2">(100*1.2+1.2*14075)*1.15+3</f>
        <v>19564.5</v>
      </c>
      <c r="K14" s="47">
        <f>(100*1.2+1.2*14995)*1.15+4</f>
        <v>20835.099999999999</v>
      </c>
      <c r="L14" s="47">
        <f>(100*1.2+1.2*16480)*1.15</f>
        <v>22880.399999999998</v>
      </c>
      <c r="M14" s="47">
        <f>(100*1.2+1.2*17585)*1.15</f>
        <v>24405.3</v>
      </c>
    </row>
    <row r="15" spans="1:13" ht="39" customHeight="1" x14ac:dyDescent="0.3">
      <c r="A15" s="3" t="s">
        <v>85</v>
      </c>
      <c r="B15" s="7" t="s">
        <v>84</v>
      </c>
      <c r="C15" s="47">
        <f>(100*1.2+1.2*10375)*1.15+4</f>
        <v>14459.499999999998</v>
      </c>
      <c r="D15" s="47">
        <f>(100*1.2+1.2*11300)*1.15+3</f>
        <v>15734.999999999998</v>
      </c>
      <c r="E15" s="47">
        <f t="shared" si="0"/>
        <v>15734.999999999998</v>
      </c>
      <c r="F15" s="47">
        <f t="shared" si="0"/>
        <v>15734.999999999998</v>
      </c>
      <c r="G15" s="47">
        <f>100*1.2+1.2*12585+3</f>
        <v>15225</v>
      </c>
      <c r="H15" s="47">
        <f>100*1.2+1.2*12585+3</f>
        <v>15225</v>
      </c>
      <c r="I15" s="47">
        <f t="shared" si="1"/>
        <v>19054.899999999998</v>
      </c>
      <c r="J15" s="47">
        <f t="shared" si="2"/>
        <v>19564.5</v>
      </c>
      <c r="K15" s="47">
        <f t="shared" ref="K15:K16" si="3">(100*1.2+1.2*14995)*1.15+4</f>
        <v>20835.099999999999</v>
      </c>
      <c r="L15" s="47">
        <f t="shared" ref="L15:L16" si="4">(100*1.2+1.2*16480)*1.15</f>
        <v>22880.399999999998</v>
      </c>
      <c r="M15" s="47">
        <f t="shared" ref="M15:M16" si="5">(100*1.2+1.2*17585)*1.15</f>
        <v>24405.3</v>
      </c>
    </row>
    <row r="16" spans="1:13" ht="53.25" customHeight="1" x14ac:dyDescent="0.3">
      <c r="A16" s="3" t="s">
        <v>86</v>
      </c>
      <c r="B16" s="3" t="s">
        <v>95</v>
      </c>
      <c r="C16" s="47" t="s">
        <v>83</v>
      </c>
      <c r="D16" s="47">
        <f>(100*1.2+1.2*13705)*1.15+4</f>
        <v>19054.899999999998</v>
      </c>
      <c r="E16" s="47">
        <f>(100*1.2+1.2*14075)*1.15+3</f>
        <v>19564.5</v>
      </c>
      <c r="F16" s="47">
        <f t="shared" ref="F16:J16" si="6">(100*1.2+1.2*14075)*1.15+3</f>
        <v>19564.5</v>
      </c>
      <c r="G16" s="47">
        <f t="shared" si="6"/>
        <v>19564.5</v>
      </c>
      <c r="H16" s="47">
        <f t="shared" si="6"/>
        <v>19564.5</v>
      </c>
      <c r="I16" s="47">
        <f t="shared" si="6"/>
        <v>19564.5</v>
      </c>
      <c r="J16" s="47">
        <f t="shared" si="6"/>
        <v>19564.5</v>
      </c>
      <c r="K16" s="47">
        <f t="shared" si="3"/>
        <v>20835.099999999999</v>
      </c>
      <c r="L16" s="47">
        <f t="shared" si="4"/>
        <v>22880.399999999998</v>
      </c>
      <c r="M16" s="47">
        <f t="shared" si="5"/>
        <v>24405.3</v>
      </c>
    </row>
    <row r="17" spans="1:13" ht="46.5" customHeight="1" x14ac:dyDescent="0.3">
      <c r="A17" s="74" t="s">
        <v>146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</row>
  </sheetData>
  <mergeCells count="6">
    <mergeCell ref="B7:B10"/>
    <mergeCell ref="C7:J7"/>
    <mergeCell ref="K7:M7"/>
    <mergeCell ref="B12:M12"/>
    <mergeCell ref="A17:M17"/>
    <mergeCell ref="B13:M13"/>
  </mergeCells>
  <pageMargins left="0.70866141732283472" right="0.31496062992125984" top="0.35433070866141736" bottom="0.15748031496062992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opLeftCell="A43" workbookViewId="0">
      <selection activeCell="H1" sqref="H1:H4"/>
    </sheetView>
  </sheetViews>
  <sheetFormatPr defaultRowHeight="14.4" x14ac:dyDescent="0.3"/>
  <cols>
    <col min="1" max="1" width="5.88671875" customWidth="1"/>
    <col min="2" max="2" width="72.5546875" customWidth="1"/>
    <col min="3" max="3" width="13.109375" customWidth="1"/>
  </cols>
  <sheetData>
    <row r="1" spans="1:4" x14ac:dyDescent="0.3">
      <c r="C1" s="40" t="s">
        <v>163</v>
      </c>
    </row>
    <row r="2" spans="1:4" ht="15.6" x14ac:dyDescent="0.3">
      <c r="A2" s="15"/>
      <c r="C2" s="40" t="s">
        <v>160</v>
      </c>
    </row>
    <row r="3" spans="1:4" ht="15.6" x14ac:dyDescent="0.3">
      <c r="A3" s="9"/>
      <c r="C3" s="40" t="s">
        <v>161</v>
      </c>
    </row>
    <row r="4" spans="1:4" ht="15.6" x14ac:dyDescent="0.3">
      <c r="A4" s="9"/>
      <c r="C4" s="40" t="s">
        <v>162</v>
      </c>
    </row>
    <row r="5" spans="1:4" ht="15.6" x14ac:dyDescent="0.3">
      <c r="A5" s="9"/>
      <c r="C5" s="40"/>
    </row>
    <row r="6" spans="1:4" ht="25.5" customHeight="1" x14ac:dyDescent="0.3">
      <c r="B6" s="37" t="s">
        <v>145</v>
      </c>
    </row>
    <row r="7" spans="1:4" ht="48.75" customHeight="1" x14ac:dyDescent="0.3">
      <c r="A7" s="38" t="s">
        <v>97</v>
      </c>
      <c r="B7" s="33" t="s">
        <v>98</v>
      </c>
      <c r="C7" s="39" t="s">
        <v>119</v>
      </c>
      <c r="D7" s="35"/>
    </row>
    <row r="8" spans="1:4" s="6" customFormat="1" ht="15.75" x14ac:dyDescent="0.25">
      <c r="A8" s="1">
        <v>1</v>
      </c>
      <c r="B8" s="1">
        <v>2</v>
      </c>
      <c r="C8" s="41">
        <v>3</v>
      </c>
      <c r="D8" s="34"/>
    </row>
    <row r="9" spans="1:4" s="25" customFormat="1" ht="33" customHeight="1" x14ac:dyDescent="0.3">
      <c r="A9" s="36" t="s">
        <v>92</v>
      </c>
      <c r="B9" s="36" t="s">
        <v>123</v>
      </c>
      <c r="C9" s="43"/>
      <c r="D9" s="42"/>
    </row>
    <row r="10" spans="1:4" ht="31.2" x14ac:dyDescent="0.3">
      <c r="A10" s="75" t="s">
        <v>99</v>
      </c>
      <c r="B10" s="33" t="s">
        <v>144</v>
      </c>
      <c r="C10" s="41"/>
      <c r="D10" s="10"/>
    </row>
    <row r="11" spans="1:4" ht="15.6" x14ac:dyDescent="0.3">
      <c r="A11" s="75"/>
      <c r="B11" s="33" t="s">
        <v>124</v>
      </c>
      <c r="C11" s="14">
        <f>1.2*18510*1.15+1</f>
        <v>25544.799999999999</v>
      </c>
      <c r="D11" s="10"/>
    </row>
    <row r="12" spans="1:4" ht="15.6" x14ac:dyDescent="0.3">
      <c r="A12" s="75"/>
      <c r="B12" s="33" t="s">
        <v>125</v>
      </c>
      <c r="C12" s="14">
        <f>1.2*17585*1.15+3</f>
        <v>24270.3</v>
      </c>
      <c r="D12" s="10"/>
    </row>
    <row r="13" spans="1:4" ht="18.75" customHeight="1" x14ac:dyDescent="0.3">
      <c r="A13" s="75"/>
      <c r="B13" s="33" t="s">
        <v>126</v>
      </c>
      <c r="C13" s="14">
        <f>1.2*16660*1.15+4</f>
        <v>22994.799999999999</v>
      </c>
      <c r="D13" s="10"/>
    </row>
    <row r="14" spans="1:4" ht="63.75" customHeight="1" x14ac:dyDescent="0.3">
      <c r="A14" s="33" t="s">
        <v>100</v>
      </c>
      <c r="B14" s="33" t="s">
        <v>143</v>
      </c>
      <c r="C14" s="14">
        <f>1.2*21275*1.15</f>
        <v>29359.499999999996</v>
      </c>
      <c r="D14" s="10"/>
    </row>
    <row r="15" spans="1:4" ht="35.25" customHeight="1" x14ac:dyDescent="0.3">
      <c r="A15" s="33" t="s">
        <v>101</v>
      </c>
      <c r="B15" s="33" t="s">
        <v>127</v>
      </c>
      <c r="C15" s="14">
        <f>1.2*20355*1.15</f>
        <v>28089.899999999998</v>
      </c>
      <c r="D15" s="10"/>
    </row>
    <row r="16" spans="1:4" ht="31.2" x14ac:dyDescent="0.3">
      <c r="A16" s="75" t="s">
        <v>102</v>
      </c>
      <c r="B16" s="33" t="s">
        <v>128</v>
      </c>
      <c r="C16" s="14"/>
      <c r="D16" s="10"/>
    </row>
    <row r="17" spans="1:4" ht="15.6" x14ac:dyDescent="0.3">
      <c r="A17" s="75"/>
      <c r="B17" s="33" t="s">
        <v>124</v>
      </c>
      <c r="C17" s="14">
        <f>1.2*19430*1.15+2</f>
        <v>26815.399999999998</v>
      </c>
      <c r="D17" s="10"/>
    </row>
    <row r="18" spans="1:4" ht="15.6" x14ac:dyDescent="0.3">
      <c r="A18" s="75"/>
      <c r="B18" s="33" t="s">
        <v>125</v>
      </c>
      <c r="C18" s="14">
        <f>1.2*18510*1.15+1</f>
        <v>25544.799999999999</v>
      </c>
      <c r="D18" s="10"/>
    </row>
    <row r="19" spans="1:4" ht="15.6" x14ac:dyDescent="0.3">
      <c r="A19" s="75"/>
      <c r="B19" s="33" t="s">
        <v>129</v>
      </c>
      <c r="C19" s="14">
        <f>1.2*17585*1.15+3</f>
        <v>24270.3</v>
      </c>
      <c r="D19" s="10"/>
    </row>
    <row r="20" spans="1:4" ht="15.6" x14ac:dyDescent="0.3">
      <c r="A20" s="75"/>
      <c r="B20" s="33" t="s">
        <v>130</v>
      </c>
      <c r="C20" s="14">
        <f>1.2*16660*1.15+4</f>
        <v>22994.799999999999</v>
      </c>
      <c r="D20" s="10"/>
    </row>
    <row r="21" spans="1:4" ht="31.2" x14ac:dyDescent="0.3">
      <c r="A21" s="75" t="s">
        <v>103</v>
      </c>
      <c r="B21" s="33" t="s">
        <v>131</v>
      </c>
      <c r="C21" s="14"/>
      <c r="D21" s="10"/>
    </row>
    <row r="22" spans="1:4" ht="15.6" x14ac:dyDescent="0.3">
      <c r="A22" s="75"/>
      <c r="B22" s="33" t="s">
        <v>124</v>
      </c>
      <c r="C22" s="14">
        <f>1.2*19430*1.15+2</f>
        <v>26815.399999999998</v>
      </c>
      <c r="D22" s="10"/>
    </row>
    <row r="23" spans="1:4" ht="15.6" x14ac:dyDescent="0.3">
      <c r="A23" s="75"/>
      <c r="B23" s="33" t="s">
        <v>125</v>
      </c>
      <c r="C23" s="14">
        <f>1.2*18510*1.15+1</f>
        <v>25544.799999999999</v>
      </c>
      <c r="D23" s="10"/>
    </row>
    <row r="24" spans="1:4" ht="15.6" x14ac:dyDescent="0.3">
      <c r="A24" s="75"/>
      <c r="B24" s="33" t="s">
        <v>129</v>
      </c>
      <c r="C24" s="14">
        <f>1.2*17585*1.15+3</f>
        <v>24270.3</v>
      </c>
      <c r="D24" s="10"/>
    </row>
    <row r="25" spans="1:4" ht="15.6" x14ac:dyDescent="0.3">
      <c r="A25" s="75"/>
      <c r="B25" s="33" t="s">
        <v>132</v>
      </c>
      <c r="C25" s="14">
        <f>1.2*16660*1.15+4</f>
        <v>22994.799999999999</v>
      </c>
      <c r="D25" s="10"/>
    </row>
    <row r="26" spans="1:4" s="25" customFormat="1" ht="39" customHeight="1" x14ac:dyDescent="0.3">
      <c r="A26" s="36" t="s">
        <v>120</v>
      </c>
      <c r="B26" s="36" t="s">
        <v>104</v>
      </c>
      <c r="C26" s="45"/>
      <c r="D26" s="42"/>
    </row>
    <row r="27" spans="1:4" ht="15.6" x14ac:dyDescent="0.3">
      <c r="A27" s="75" t="s">
        <v>105</v>
      </c>
      <c r="B27" s="33" t="s">
        <v>133</v>
      </c>
      <c r="C27" s="14"/>
      <c r="D27" s="10"/>
    </row>
    <row r="28" spans="1:4" ht="15.6" x14ac:dyDescent="0.3">
      <c r="A28" s="75"/>
      <c r="B28" s="33" t="s">
        <v>111</v>
      </c>
      <c r="C28" s="14">
        <f>1.2*14075*1.15+1</f>
        <v>19424.5</v>
      </c>
      <c r="D28" s="10"/>
    </row>
    <row r="29" spans="1:4" ht="15.6" x14ac:dyDescent="0.3">
      <c r="A29" s="75"/>
      <c r="B29" s="33" t="s">
        <v>107</v>
      </c>
      <c r="C29" s="14">
        <f>1.2*13705*1.15+2</f>
        <v>18914.899999999998</v>
      </c>
      <c r="D29" s="10"/>
    </row>
    <row r="30" spans="1:4" ht="15.6" x14ac:dyDescent="0.3">
      <c r="A30" s="75"/>
      <c r="B30" s="33" t="s">
        <v>108</v>
      </c>
      <c r="C30" s="14">
        <f>1.2*12585*1.15+3</f>
        <v>17370.3</v>
      </c>
      <c r="D30" s="10"/>
    </row>
    <row r="31" spans="1:4" ht="15.6" x14ac:dyDescent="0.3">
      <c r="A31" s="75"/>
      <c r="B31" s="33" t="s">
        <v>122</v>
      </c>
      <c r="C31" s="14" t="s">
        <v>148</v>
      </c>
      <c r="D31" s="10"/>
    </row>
    <row r="32" spans="1:4" ht="15.6" x14ac:dyDescent="0.3">
      <c r="A32" s="75" t="s">
        <v>106</v>
      </c>
      <c r="B32" s="33" t="s">
        <v>134</v>
      </c>
      <c r="C32" s="14"/>
      <c r="D32" s="10"/>
    </row>
    <row r="33" spans="1:4" ht="15.6" x14ac:dyDescent="0.3">
      <c r="A33" s="75"/>
      <c r="B33" s="33" t="s">
        <v>107</v>
      </c>
      <c r="C33" s="14">
        <f>1.2*14075*1.15+1</f>
        <v>19424.5</v>
      </c>
      <c r="D33" s="10"/>
    </row>
    <row r="34" spans="1:4" ht="15.6" x14ac:dyDescent="0.3">
      <c r="A34" s="75"/>
      <c r="B34" s="33" t="s">
        <v>108</v>
      </c>
      <c r="C34" s="14">
        <f>1.2*13705*1.15+2</f>
        <v>18914.899999999998</v>
      </c>
      <c r="D34" s="10"/>
    </row>
    <row r="35" spans="1:4" ht="15.6" x14ac:dyDescent="0.3">
      <c r="A35" s="75"/>
      <c r="B35" s="33" t="s">
        <v>122</v>
      </c>
      <c r="C35" s="14" t="s">
        <v>149</v>
      </c>
      <c r="D35" s="10"/>
    </row>
    <row r="36" spans="1:4" ht="21.75" customHeight="1" x14ac:dyDescent="0.3">
      <c r="A36" s="33" t="s">
        <v>109</v>
      </c>
      <c r="B36" s="33" t="s">
        <v>135</v>
      </c>
      <c r="C36" s="14" t="s">
        <v>148</v>
      </c>
      <c r="D36" s="10"/>
    </row>
    <row r="37" spans="1:4" ht="15.6" x14ac:dyDescent="0.3">
      <c r="A37" s="75" t="s">
        <v>110</v>
      </c>
      <c r="B37" s="33" t="s">
        <v>136</v>
      </c>
      <c r="C37" s="14"/>
      <c r="D37" s="10"/>
    </row>
    <row r="38" spans="1:4" ht="15.6" x14ac:dyDescent="0.3">
      <c r="A38" s="75"/>
      <c r="B38" s="33" t="s">
        <v>107</v>
      </c>
      <c r="C38" s="14">
        <f>1.2*16480*1.15+3</f>
        <v>22745.399999999998</v>
      </c>
      <c r="D38" s="10"/>
    </row>
    <row r="39" spans="1:4" ht="15.6" x14ac:dyDescent="0.3">
      <c r="A39" s="75"/>
      <c r="B39" s="33" t="s">
        <v>108</v>
      </c>
      <c r="C39" s="14">
        <f>1.2*14995*1.15+2</f>
        <v>20695.099999999999</v>
      </c>
      <c r="D39" s="10"/>
    </row>
    <row r="40" spans="1:4" ht="15.6" x14ac:dyDescent="0.3">
      <c r="A40" s="75"/>
      <c r="B40" s="33" t="s">
        <v>122</v>
      </c>
      <c r="C40" s="14" t="s">
        <v>150</v>
      </c>
      <c r="D40" s="10"/>
    </row>
    <row r="41" spans="1:4" ht="15.6" x14ac:dyDescent="0.3">
      <c r="A41" s="75" t="s">
        <v>112</v>
      </c>
      <c r="B41" s="33" t="s">
        <v>137</v>
      </c>
      <c r="C41" s="14"/>
      <c r="D41" s="10"/>
    </row>
    <row r="42" spans="1:4" ht="15.6" x14ac:dyDescent="0.3">
      <c r="A42" s="75"/>
      <c r="B42" s="33" t="s">
        <v>107</v>
      </c>
      <c r="C42" s="14">
        <f>1.2*16480*1.15+3</f>
        <v>22745.399999999998</v>
      </c>
      <c r="D42" s="10"/>
    </row>
    <row r="43" spans="1:4" ht="15.6" x14ac:dyDescent="0.3">
      <c r="A43" s="75"/>
      <c r="B43" s="33" t="s">
        <v>108</v>
      </c>
      <c r="C43" s="14">
        <f>1.2*14995*1.15+2</f>
        <v>20695.099999999999</v>
      </c>
      <c r="D43" s="10"/>
    </row>
    <row r="44" spans="1:4" ht="15.6" x14ac:dyDescent="0.3">
      <c r="A44" s="75"/>
      <c r="B44" s="33" t="s">
        <v>122</v>
      </c>
      <c r="C44" s="14" t="s">
        <v>150</v>
      </c>
      <c r="D44" s="10"/>
    </row>
    <row r="45" spans="1:4" ht="15.6" x14ac:dyDescent="0.3">
      <c r="A45" s="75" t="s">
        <v>113</v>
      </c>
      <c r="B45" s="33" t="s">
        <v>138</v>
      </c>
      <c r="C45" s="14"/>
      <c r="D45" s="10"/>
    </row>
    <row r="46" spans="1:4" ht="15.6" x14ac:dyDescent="0.3">
      <c r="A46" s="75"/>
      <c r="B46" s="33" t="s">
        <v>107</v>
      </c>
      <c r="C46" s="14">
        <f>1.2*11300*1.15+1</f>
        <v>15594.999999999998</v>
      </c>
      <c r="D46" s="10"/>
    </row>
    <row r="47" spans="1:4" ht="15.6" x14ac:dyDescent="0.3">
      <c r="A47" s="75"/>
      <c r="B47" s="33" t="s">
        <v>108</v>
      </c>
      <c r="C47" s="14">
        <f>1.2*10375*1.15+2</f>
        <v>14319.499999999998</v>
      </c>
      <c r="D47" s="10"/>
    </row>
    <row r="48" spans="1:4" ht="15.6" x14ac:dyDescent="0.3">
      <c r="A48" s="75"/>
      <c r="B48" s="33" t="s">
        <v>122</v>
      </c>
      <c r="C48" s="14">
        <f>1.2*9460*1.15</f>
        <v>13054.8</v>
      </c>
      <c r="D48" s="10"/>
    </row>
    <row r="49" spans="1:4" ht="15.6" x14ac:dyDescent="0.3">
      <c r="A49" s="75" t="s">
        <v>114</v>
      </c>
      <c r="B49" s="33" t="s">
        <v>139</v>
      </c>
      <c r="C49" s="14"/>
      <c r="D49" s="10"/>
    </row>
    <row r="50" spans="1:4" ht="15.6" x14ac:dyDescent="0.3">
      <c r="A50" s="75"/>
      <c r="B50" s="33" t="s">
        <v>107</v>
      </c>
      <c r="C50" s="14">
        <f>1.2*11300*1.15+1</f>
        <v>15594.999999999998</v>
      </c>
      <c r="D50" s="10"/>
    </row>
    <row r="51" spans="1:4" ht="15.6" x14ac:dyDescent="0.3">
      <c r="A51" s="75"/>
      <c r="B51" s="33" t="s">
        <v>108</v>
      </c>
      <c r="C51" s="14">
        <f>1.2*10375*1.15+2</f>
        <v>14319.499999999998</v>
      </c>
      <c r="D51" s="10"/>
    </row>
    <row r="52" spans="1:4" ht="15.6" x14ac:dyDescent="0.3">
      <c r="A52" s="75"/>
      <c r="B52" s="33" t="s">
        <v>122</v>
      </c>
      <c r="C52" s="14">
        <f>1.2*9460*1.15</f>
        <v>13054.8</v>
      </c>
      <c r="D52" s="10"/>
    </row>
    <row r="53" spans="1:4" ht="15.6" x14ac:dyDescent="0.3">
      <c r="A53" s="75" t="s">
        <v>115</v>
      </c>
      <c r="B53" s="33" t="s">
        <v>142</v>
      </c>
      <c r="C53" s="14"/>
      <c r="D53" s="35"/>
    </row>
    <row r="54" spans="1:4" ht="15.6" x14ac:dyDescent="0.3">
      <c r="A54" s="75"/>
      <c r="B54" s="33" t="s">
        <v>107</v>
      </c>
      <c r="C54" s="14">
        <f>1.2*11300*1.15+1</f>
        <v>15594.999999999998</v>
      </c>
      <c r="D54" s="10"/>
    </row>
    <row r="55" spans="1:4" ht="15.6" x14ac:dyDescent="0.3">
      <c r="A55" s="75"/>
      <c r="B55" s="33" t="s">
        <v>108</v>
      </c>
      <c r="C55" s="14">
        <f>1.2*10375*1.15+2</f>
        <v>14319.499999999998</v>
      </c>
      <c r="D55" s="10"/>
    </row>
    <row r="56" spans="1:4" ht="15.6" x14ac:dyDescent="0.3">
      <c r="A56" s="75"/>
      <c r="B56" s="33" t="s">
        <v>122</v>
      </c>
      <c r="C56" s="14">
        <f>1.2*9460*1.15</f>
        <v>13054.8</v>
      </c>
      <c r="D56" s="10"/>
    </row>
    <row r="57" spans="1:4" ht="15.6" x14ac:dyDescent="0.3">
      <c r="A57" s="75" t="s">
        <v>116</v>
      </c>
      <c r="B57" s="33" t="s">
        <v>140</v>
      </c>
      <c r="C57" s="14"/>
      <c r="D57" s="10"/>
    </row>
    <row r="58" spans="1:4" ht="15.6" x14ac:dyDescent="0.3">
      <c r="A58" s="75"/>
      <c r="B58" s="33" t="s">
        <v>111</v>
      </c>
      <c r="C58" s="14">
        <f>1.2*14075*1.15+1</f>
        <v>19424.5</v>
      </c>
      <c r="D58" s="10"/>
    </row>
    <row r="59" spans="1:4" ht="15.6" x14ac:dyDescent="0.3">
      <c r="A59" s="75"/>
      <c r="B59" s="33" t="s">
        <v>107</v>
      </c>
      <c r="C59" s="14">
        <f>1.2*13705*1.15+2</f>
        <v>18914.899999999998</v>
      </c>
      <c r="D59" s="10"/>
    </row>
    <row r="60" spans="1:4" ht="15.6" x14ac:dyDescent="0.3">
      <c r="A60" s="75"/>
      <c r="B60" s="33" t="s">
        <v>108</v>
      </c>
      <c r="C60" s="14">
        <f>1.2*12585*1.15+3</f>
        <v>17370.3</v>
      </c>
      <c r="D60" s="10"/>
    </row>
    <row r="61" spans="1:4" ht="15.6" x14ac:dyDescent="0.3">
      <c r="A61" s="75"/>
      <c r="B61" s="33" t="s">
        <v>122</v>
      </c>
      <c r="C61" s="14" t="s">
        <v>148</v>
      </c>
      <c r="D61" s="10"/>
    </row>
    <row r="62" spans="1:4" s="25" customFormat="1" ht="29.25" customHeight="1" x14ac:dyDescent="0.3">
      <c r="A62" s="36" t="s">
        <v>121</v>
      </c>
      <c r="B62" s="36" t="s">
        <v>117</v>
      </c>
      <c r="C62" s="45"/>
      <c r="D62" s="42"/>
    </row>
    <row r="63" spans="1:4" ht="15.6" x14ac:dyDescent="0.3">
      <c r="A63" s="33" t="s">
        <v>118</v>
      </c>
      <c r="B63" s="33" t="s">
        <v>141</v>
      </c>
      <c r="C63" s="14">
        <f>1.2*8130*1.15+1</f>
        <v>11220.4</v>
      </c>
      <c r="D63" s="10"/>
    </row>
    <row r="64" spans="1:4" ht="15.6" x14ac:dyDescent="0.3">
      <c r="A64" s="13"/>
    </row>
    <row r="65" spans="1:1" ht="15.6" x14ac:dyDescent="0.3">
      <c r="A65" s="13"/>
    </row>
  </sheetData>
  <mergeCells count="11">
    <mergeCell ref="A16:A20"/>
    <mergeCell ref="A21:A25"/>
    <mergeCell ref="A27:A31"/>
    <mergeCell ref="A10:A13"/>
    <mergeCell ref="A57:A61"/>
    <mergeCell ref="A32:A35"/>
    <mergeCell ref="A37:A40"/>
    <mergeCell ref="A41:A44"/>
    <mergeCell ref="A45:A48"/>
    <mergeCell ref="A49:A52"/>
    <mergeCell ref="A53:A56"/>
  </mergeCells>
  <pageMargins left="0.70866141732283472" right="0.31496062992125984" top="0.74803149606299213" bottom="0.35433070866141736" header="0.31496062992125984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 т.1</vt:lpstr>
      <vt:lpstr>2 т.2</vt:lpstr>
      <vt:lpstr>2 т.3</vt:lpstr>
      <vt:lpstr>5</vt:lpstr>
      <vt:lpstr>'2 т.1'!Заголовки_для_печати</vt:lpstr>
      <vt:lpstr>'5'!Заголовки_для_печати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-</cp:lastModifiedBy>
  <cp:lastPrinted>2014-04-29T14:38:03Z</cp:lastPrinted>
  <dcterms:created xsi:type="dcterms:W3CDTF">2014-04-27T16:18:51Z</dcterms:created>
  <dcterms:modified xsi:type="dcterms:W3CDTF">2014-04-29T14:44:53Z</dcterms:modified>
</cp:coreProperties>
</file>